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60bf5b021ae31c9/What Founders Want (WFW)/"/>
    </mc:Choice>
  </mc:AlternateContent>
  <xr:revisionPtr revIDLastSave="0" documentId="8_{CAEBE8C9-D714-41EE-9E4E-CCBA3B9C7F6D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Cap Table" sheetId="1" r:id="rId1"/>
    <sheet name="Notes &amp; Guida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" i="1" l="1"/>
  <c r="O20" i="1"/>
  <c r="O13" i="1"/>
  <c r="O12" i="1"/>
  <c r="O19" i="1" s="1"/>
  <c r="O21" i="1" s="1"/>
  <c r="N18" i="1"/>
  <c r="N7" i="1"/>
  <c r="D17" i="1"/>
  <c r="J19" i="1"/>
  <c r="J14" i="1"/>
  <c r="L18" i="1"/>
  <c r="I18" i="1"/>
  <c r="I8" i="1"/>
  <c r="N8" i="1" s="1"/>
  <c r="I7" i="1"/>
  <c r="I6" i="1"/>
  <c r="N6" i="1" s="1"/>
  <c r="N17" i="1" l="1"/>
  <c r="P9" i="1" s="1"/>
  <c r="P18" i="1" s="1"/>
  <c r="I17" i="1"/>
  <c r="K7" i="1" s="1"/>
  <c r="I21" i="1"/>
  <c r="J20" i="1"/>
  <c r="N21" i="1" l="1"/>
  <c r="Q9" i="1" s="1"/>
  <c r="Q18" i="1" s="1"/>
  <c r="K8" i="1"/>
  <c r="P6" i="1"/>
  <c r="P7" i="1"/>
  <c r="P8" i="1"/>
  <c r="K6" i="1"/>
  <c r="J21" i="1"/>
  <c r="L6" i="1" s="1"/>
  <c r="Q6" i="1" l="1"/>
  <c r="Q13" i="1"/>
  <c r="Q8" i="1"/>
  <c r="Q14" i="1"/>
  <c r="Q20" i="1" s="1"/>
  <c r="K17" i="1"/>
  <c r="K21" i="1" s="1"/>
  <c r="Q12" i="1"/>
  <c r="Q7" i="1"/>
  <c r="P17" i="1"/>
  <c r="P21" i="1" s="1"/>
  <c r="Q19" i="1"/>
  <c r="L7" i="1"/>
  <c r="L14" i="1"/>
  <c r="L20" i="1" s="1"/>
  <c r="L8" i="1"/>
  <c r="L12" i="1"/>
  <c r="L13" i="1"/>
  <c r="L19" i="1" l="1"/>
  <c r="L17" i="1"/>
  <c r="L21" i="1" l="1"/>
  <c r="F8" i="1" l="1"/>
  <c r="F7" i="1"/>
  <c r="F6" i="1"/>
  <c r="D20" i="1" l="1"/>
  <c r="D21" i="1" s="1"/>
  <c r="Q17" i="1" l="1"/>
  <c r="Q21" i="1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<sst xmlns="http://schemas.openxmlformats.org/spreadsheetml/2006/main" count="82" uniqueCount="68">
  <si>
    <t>As at: [Date]   |   Total Shares Authorised: 10,000,000   |   ESOP Pool: 500,000 shares (5.00%)</t>
  </si>
  <si>
    <t>Name</t>
  </si>
  <si>
    <t>Role</t>
  </si>
  <si>
    <t>Share Class</t>
  </si>
  <si>
    <t>Shares Held</t>
  </si>
  <si>
    <t>% (Fully Diluted)</t>
  </si>
  <si>
    <t>Vesting Start</t>
  </si>
  <si>
    <t>Vested to Date</t>
  </si>
  <si>
    <t>Notes</t>
  </si>
  <si>
    <t>Alex Tane</t>
  </si>
  <si>
    <t>CEO / Co-Founder</t>
  </si>
  <si>
    <t>Ordinary</t>
  </si>
  <si>
    <t>1 Jan 2024</t>
  </si>
  <si>
    <t>4-yr vest, 1-yr cliff</t>
  </si>
  <si>
    <t>Sam Wiata</t>
  </si>
  <si>
    <t>CTO / Co-Founder</t>
  </si>
  <si>
    <t>Jordan Parkes</t>
  </si>
  <si>
    <t>COO / Co-Founder</t>
  </si>
  <si>
    <t>Morgan Liu</t>
  </si>
  <si>
    <t>Industry Advisor</t>
  </si>
  <si>
    <t>ESOP Options</t>
  </si>
  <si>
    <t>1 Mar 2024</t>
  </si>
  <si>
    <t>Milestone-linked vest</t>
  </si>
  <si>
    <t>Priya Sharma</t>
  </si>
  <si>
    <t>Tech Advisor</t>
  </si>
  <si>
    <t>Founder shares</t>
  </si>
  <si>
    <t>ESOP issued (options)</t>
  </si>
  <si>
    <t>ESOP unissued (pool)</t>
  </si>
  <si>
    <t>TOTAL (fully diluted)</t>
  </si>
  <si>
    <t>CAP TABLE — NOTES &amp; GUIDANCE FOR FOUNDERS</t>
  </si>
  <si>
    <t>PURPOSE</t>
  </si>
  <si>
    <t>This template is illustrative only. It is not legal advice. Have your lawyer review your actual cap table and any equity agreements.</t>
  </si>
  <si>
    <t>TOTAL SHARES</t>
  </si>
  <si>
    <t>The illustrative total is 10,000,000 shares. Adjust to match your actual authorised share capital.</t>
  </si>
  <si>
    <t>ESOP POOL</t>
  </si>
  <si>
    <t>The ESOP pool here is 500,000 shares (5%). NZ early-stage pools typically range from 10–15% on a fully diluted basis. Discuss with your lawyer.</t>
  </si>
  <si>
    <t>VESTING</t>
  </si>
  <si>
    <t>Standard NZ early-stage vesting: 4 years, 1-year cliff. This means no shares vest in the first year; 25% vest at the 1-year mark, then monthly thereafter.</t>
  </si>
  <si>
    <t>ADVISOR EQUITY</t>
  </si>
  <si>
    <t>Advisor options should be milestone-linked, not time-only. Typical NZ advisor grants: 0.1%–0.5% depending on seniority and contribution.</t>
  </si>
  <si>
    <t>FULLY DILUTED</t>
  </si>
  <si>
    <t>Fully diluted means counting all shares AND all options/warrants as if exercised. Always report % on a fully diluted basis to investors.</t>
  </si>
  <si>
    <t>SHARE CLASSES</t>
  </si>
  <si>
    <t>At Phase 1, a single Ordinary share class is typical. Preference shares (e.g. for investors) are introduced at seed/Series A. Do not add complexity you don't need yet.</t>
  </si>
  <si>
    <t>VERBAL PROMISES</t>
  </si>
  <si>
    <t>Any equity promise must be documented in writing. A verbal agreement is not enforceable and creates legal risk.</t>
  </si>
  <si>
    <t>KEEP IT CURRENT</t>
  </si>
  <si>
    <t>Update this cap table every time equity is issued, transferred, or options are granted. An out-of-date cap table is a red flag in due diligence.</t>
  </si>
  <si>
    <t xml:space="preserve">COMPANY X CAP TABLE </t>
  </si>
  <si>
    <t>ESOP POOL ESTABLISHED &amp; ISSUES TO ADVISORS</t>
  </si>
  <si>
    <t>IN SUMMARY</t>
  </si>
  <si>
    <t>Investor shares</t>
  </si>
  <si>
    <t>FIRST ROUND FRIENDS &amp; FAMILY INVEST</t>
  </si>
  <si>
    <t>SHAREHOLDERS</t>
  </si>
  <si>
    <t>ESOP HOLDERS</t>
  </si>
  <si>
    <t>Friends &amp; Family</t>
  </si>
  <si>
    <t>ON ESTABLISHMENT - FOUNDERS HOLD 100% OF THE COMPANY</t>
  </si>
  <si>
    <t>Shares</t>
  </si>
  <si>
    <t>Options</t>
  </si>
  <si>
    <t>% of issued shares</t>
  </si>
  <si>
    <t>Fully Diluted % of company</t>
  </si>
  <si>
    <t>n</t>
  </si>
  <si>
    <t>… and then by taking investment $$$</t>
  </si>
  <si>
    <t>and so on…</t>
  </si>
  <si>
    <t>Over time they get diluted….  by ESOP Pool &amp; Grants</t>
  </si>
  <si>
    <t>In the beginning, founders own 100%</t>
  </si>
  <si>
    <t>ESOP Pool remaining</t>
  </si>
  <si>
    <t>Unissued /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</si>
</sst>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name val="Arial"/>
    </font>
    <font>
      <b/>
      <sz val="9"/>
      <color rgb="FF1F3864"/>
      <name val="Arial"/>
      <charset val="1"/>
    </font>
    <font>
      <b/>
      <sz val="13"/>
      <color rgb="FFFFFFFF"/>
      <name val="Arial"/>
      <charset val="1"/>
    </font>
    <font>
      <sz val="9"/>
      <name val="Arial"/>
      <charset val="1"/>
    </font>
    <font>
      <b/>
      <sz val="11"/>
      <color theme="1"/>
      <name val="Calibri"/>
      <family val="2"/>
      <charset val="1"/>
    </font>
    <font>
      <b/>
      <sz val="14"/>
      <color rgb="FFFFFFFF"/>
      <name val="Calibri"/>
      <family val="2"/>
      <scheme val="minor"/>
    </font>
    <font>
      <i/>
      <sz val="9"/>
      <color rgb="FF1F3864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F386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1F3864"/>
      <name val="Calibri"/>
      <family val="2"/>
      <scheme val="minor"/>
    </font>
    <font>
      <sz val="1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E2EFDA"/>
      </patternFill>
    </fill>
    <fill>
      <patternFill patternType="solid">
        <fgColor rgb="FF2E5FA3"/>
        <bgColor rgb="FF3366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333333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3366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rgb="FFE2EF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5" tint="0.79998168889431442"/>
        <bgColor rgb="FFF2F2F2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82">
    <xf numFmtId="0" fontId="0" fillId="0" borderId="0" xfId="0"/>
    <xf numFmtId="0" fontId="2" fillId="3" borderId="1" xfId="0" applyFont="1" applyFill="1" applyBorder="1" applyAlignment="1">
      <alignment horizontal="left" vertical="top" indent="1"/>
    </xf>
    <xf numFmtId="0" fontId="4" fillId="0" borderId="1" xfId="0" applyFont="1" applyBorder="1" applyAlignment="1">
      <alignment vertical="top" wrapText="1" indent="1"/>
    </xf>
    <xf numFmtId="0" fontId="0" fillId="10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0" fillId="10" borderId="2" xfId="0" applyFill="1" applyBorder="1"/>
    <xf numFmtId="0" fontId="6" fillId="2" borderId="2" xfId="0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2" fontId="7" fillId="3" borderId="2" xfId="0" applyNumberFormat="1" applyFont="1" applyFill="1" applyBorder="1"/>
    <xf numFmtId="0" fontId="7" fillId="7" borderId="2" xfId="0" applyFont="1" applyFill="1" applyBorder="1"/>
    <xf numFmtId="0" fontId="7" fillId="3" borderId="2" xfId="0" applyFont="1" applyFill="1" applyBorder="1" applyAlignment="1">
      <alignment horizontal="center"/>
    </xf>
    <xf numFmtId="0" fontId="8" fillId="4" borderId="2" xfId="0" applyFont="1" applyFill="1" applyBorder="1"/>
    <xf numFmtId="2" fontId="8" fillId="4" borderId="2" xfId="0" applyNumberFormat="1" applyFont="1" applyFill="1" applyBorder="1"/>
    <xf numFmtId="0" fontId="8" fillId="8" borderId="2" xfId="0" applyFont="1" applyFill="1" applyBorder="1"/>
    <xf numFmtId="0" fontId="8" fillId="4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 indent="1"/>
    </xf>
    <xf numFmtId="3" fontId="9" fillId="5" borderId="2" xfId="0" applyNumberFormat="1" applyFont="1" applyFill="1" applyBorder="1" applyAlignment="1">
      <alignment horizontal="center"/>
    </xf>
    <xf numFmtId="0" fontId="9" fillId="9" borderId="2" xfId="0" applyFont="1" applyFill="1" applyBorder="1" applyAlignment="1">
      <alignment horizontal="left" indent="1"/>
    </xf>
    <xf numFmtId="10" fontId="9" fillId="0" borderId="2" xfId="1" applyNumberFormat="1" applyFont="1" applyBorder="1" applyAlignment="1">
      <alignment horizontal="center"/>
    </xf>
    <xf numFmtId="10" fontId="9" fillId="5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 indent="1"/>
    </xf>
    <xf numFmtId="3" fontId="9" fillId="7" borderId="2" xfId="0" applyNumberFormat="1" applyFont="1" applyFill="1" applyBorder="1" applyAlignment="1">
      <alignment horizontal="center"/>
    </xf>
    <xf numFmtId="1" fontId="9" fillId="7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2" fontId="8" fillId="2" borderId="2" xfId="0" applyNumberFormat="1" applyFont="1" applyFill="1" applyBorder="1"/>
    <xf numFmtId="0" fontId="8" fillId="6" borderId="2" xfId="0" applyFont="1" applyFill="1" applyBorder="1"/>
    <xf numFmtId="0" fontId="8" fillId="2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2" fontId="10" fillId="3" borderId="2" xfId="0" applyNumberFormat="1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2" fontId="11" fillId="0" borderId="2" xfId="0" applyNumberFormat="1" applyFont="1" applyBorder="1"/>
    <xf numFmtId="0" fontId="11" fillId="10" borderId="2" xfId="0" applyFont="1" applyFill="1" applyBorder="1"/>
    <xf numFmtId="3" fontId="8" fillId="2" borderId="2" xfId="0" applyNumberFormat="1" applyFont="1" applyFill="1" applyBorder="1" applyAlignment="1">
      <alignment horizontal="center"/>
    </xf>
    <xf numFmtId="0" fontId="11" fillId="2" borderId="2" xfId="0" applyFont="1" applyFill="1" applyBorder="1"/>
    <xf numFmtId="2" fontId="11" fillId="2" borderId="2" xfId="0" applyNumberFormat="1" applyFont="1" applyFill="1" applyBorder="1"/>
    <xf numFmtId="0" fontId="11" fillId="6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0" fontId="10" fillId="11" borderId="2" xfId="0" applyFont="1" applyFill="1" applyBorder="1" applyAlignment="1">
      <alignment horizontal="left" wrapText="1"/>
    </xf>
    <xf numFmtId="2" fontId="10" fillId="11" borderId="2" xfId="0" applyNumberFormat="1" applyFont="1" applyFill="1" applyBorder="1" applyAlignment="1">
      <alignment horizontal="left" wrapText="1"/>
    </xf>
    <xf numFmtId="0" fontId="5" fillId="12" borderId="0" xfId="0" applyFont="1" applyFill="1" applyAlignment="1">
      <alignment horizontal="left"/>
    </xf>
    <xf numFmtId="0" fontId="10" fillId="13" borderId="2" xfId="0" applyFont="1" applyFill="1" applyBorder="1" applyAlignment="1">
      <alignment horizontal="left" wrapText="1"/>
    </xf>
    <xf numFmtId="2" fontId="10" fillId="13" borderId="2" xfId="0" applyNumberFormat="1" applyFont="1" applyFill="1" applyBorder="1" applyAlignment="1">
      <alignment horizontal="left" wrapText="1"/>
    </xf>
    <xf numFmtId="0" fontId="5" fillId="14" borderId="0" xfId="0" applyFont="1" applyFill="1" applyAlignment="1">
      <alignment horizontal="left"/>
    </xf>
    <xf numFmtId="0" fontId="9" fillId="0" borderId="2" xfId="0" applyFont="1" applyBorder="1"/>
    <xf numFmtId="3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indent="1"/>
    </xf>
    <xf numFmtId="1" fontId="9" fillId="0" borderId="2" xfId="0" applyNumberFormat="1" applyFont="1" applyBorder="1" applyAlignment="1">
      <alignment horizontal="center"/>
    </xf>
    <xf numFmtId="0" fontId="12" fillId="15" borderId="2" xfId="0" applyFont="1" applyFill="1" applyBorder="1"/>
    <xf numFmtId="3" fontId="11" fillId="15" borderId="2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2" fontId="11" fillId="15" borderId="2" xfId="0" applyNumberFormat="1" applyFont="1" applyFill="1" applyBorder="1" applyAlignment="1">
      <alignment horizontal="center"/>
    </xf>
    <xf numFmtId="9" fontId="9" fillId="12" borderId="2" xfId="1" applyFont="1" applyFill="1" applyBorder="1" applyAlignment="1">
      <alignment horizontal="center"/>
    </xf>
    <xf numFmtId="10" fontId="12" fillId="15" borderId="2" xfId="0" applyNumberFormat="1" applyFont="1" applyFill="1" applyBorder="1" applyAlignment="1">
      <alignment horizontal="center"/>
    </xf>
    <xf numFmtId="10" fontId="9" fillId="12" borderId="2" xfId="1" applyNumberFormat="1" applyFont="1" applyFill="1" applyBorder="1" applyAlignment="1">
      <alignment horizontal="center"/>
    </xf>
    <xf numFmtId="0" fontId="0" fillId="12" borderId="0" xfId="0" applyFill="1"/>
    <xf numFmtId="3" fontId="12" fillId="15" borderId="2" xfId="0" applyNumberFormat="1" applyFont="1" applyFill="1" applyBorder="1" applyAlignment="1">
      <alignment horizontal="center"/>
    </xf>
    <xf numFmtId="0" fontId="12" fillId="13" borderId="2" xfId="0" applyFont="1" applyFill="1" applyBorder="1"/>
    <xf numFmtId="3" fontId="12" fillId="13" borderId="2" xfId="0" applyNumberFormat="1" applyFont="1" applyFill="1" applyBorder="1" applyAlignment="1">
      <alignment horizontal="center"/>
    </xf>
    <xf numFmtId="0" fontId="11" fillId="13" borderId="2" xfId="0" applyFont="1" applyFill="1" applyBorder="1"/>
    <xf numFmtId="2" fontId="11" fillId="13" borderId="2" xfId="0" applyNumberFormat="1" applyFont="1" applyFill="1" applyBorder="1"/>
    <xf numFmtId="3" fontId="11" fillId="13" borderId="2" xfId="0" applyNumberFormat="1" applyFont="1" applyFill="1" applyBorder="1" applyAlignment="1">
      <alignment horizontal="center"/>
    </xf>
    <xf numFmtId="10" fontId="12" fillId="13" borderId="2" xfId="0" applyNumberFormat="1" applyFont="1" applyFill="1" applyBorder="1" applyAlignment="1">
      <alignment horizontal="center"/>
    </xf>
    <xf numFmtId="0" fontId="0" fillId="14" borderId="0" xfId="0" applyFill="1"/>
    <xf numFmtId="0" fontId="12" fillId="16" borderId="2" xfId="0" applyFont="1" applyFill="1" applyBorder="1"/>
    <xf numFmtId="3" fontId="12" fillId="16" borderId="2" xfId="0" applyNumberFormat="1" applyFont="1" applyFill="1" applyBorder="1" applyAlignment="1">
      <alignment horizontal="center"/>
    </xf>
    <xf numFmtId="0" fontId="11" fillId="16" borderId="2" xfId="0" applyFont="1" applyFill="1" applyBorder="1"/>
    <xf numFmtId="2" fontId="11" fillId="16" borderId="2" xfId="0" applyNumberFormat="1" applyFont="1" applyFill="1" applyBorder="1"/>
    <xf numFmtId="3" fontId="11" fillId="16" borderId="2" xfId="0" applyNumberFormat="1" applyFont="1" applyFill="1" applyBorder="1" applyAlignment="1">
      <alignment horizontal="center"/>
    </xf>
    <xf numFmtId="10" fontId="12" fillId="16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E2EFDA"/>
      <rgbColor rgb="FF660066"/>
      <rgbColor rgb="FFFF8080"/>
      <rgbColor rgb="FF2E5FA3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3/09/relationships/Python" Target="python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ColWidth="8.6328125" defaultRowHeight="14.5" x14ac:dyDescent="0.35"/>
  <cols>
    <col min="1" max="1" width="29.08984375" style="4" customWidth="1"/>
    <col min="2" max="2" width="16.7265625" style="4" bestFit="1" customWidth="1"/>
    <col min="3" max="3" width="13.36328125" style="4" bestFit="1" customWidth="1"/>
    <col min="4" max="4" width="13.6328125" style="5" customWidth="1"/>
    <col min="5" max="5" width="14" style="4" hidden="1" customWidth="1"/>
    <col min="6" max="6" width="13.1796875" style="6" hidden="1" customWidth="1"/>
    <col min="7" max="7" width="19.7265625" style="4" hidden="1" customWidth="1"/>
    <col min="8" max="8" width="3.36328125" style="7" customWidth="1"/>
    <col min="9" max="10" width="15.54296875" style="5" customWidth="1"/>
    <col min="11" max="11" width="13.90625" style="5" customWidth="1"/>
    <col min="12" max="12" width="14" style="4" customWidth="1"/>
    <col min="13" max="13" width="3.36328125" style="7" customWidth="1"/>
    <col min="14" max="15" width="15.54296875" style="5" customWidth="1"/>
    <col min="16" max="16" width="13.90625" style="5" customWidth="1"/>
    <col min="17" max="17" width="14" style="4" customWidth="1"/>
  </cols>
  <sheetData>
    <row r="1" spans="1:17" ht="27.75" customHeight="1" x14ac:dyDescent="0.35">
      <c r="A1" s="8" t="s">
        <v>48</v>
      </c>
      <c r="B1" s="8" t="s">
        <v>65</v>
      </c>
      <c r="C1" s="8"/>
      <c r="D1" s="8"/>
      <c r="E1" s="8"/>
      <c r="F1" s="9"/>
      <c r="G1" s="8"/>
      <c r="H1" s="10"/>
      <c r="I1" s="11" t="s">
        <v>64</v>
      </c>
      <c r="J1" s="12"/>
      <c r="K1" s="8"/>
      <c r="L1" s="8"/>
      <c r="M1" s="10"/>
      <c r="N1" s="11" t="s">
        <v>62</v>
      </c>
      <c r="O1" s="12"/>
      <c r="P1" s="8"/>
      <c r="Q1" s="8" t="s">
        <v>63</v>
      </c>
    </row>
    <row r="2" spans="1:17" ht="15.75" hidden="1" customHeight="1" x14ac:dyDescent="0.35">
      <c r="A2" s="13" t="s">
        <v>0</v>
      </c>
      <c r="B2" s="13"/>
      <c r="C2" s="13"/>
      <c r="D2" s="13"/>
      <c r="E2" s="13"/>
      <c r="F2" s="14"/>
      <c r="G2" s="13"/>
      <c r="H2" s="15"/>
      <c r="I2" s="16"/>
      <c r="J2" s="16"/>
      <c r="K2" s="13"/>
      <c r="L2" s="13"/>
      <c r="M2" s="15"/>
      <c r="N2" s="16"/>
      <c r="O2" s="16"/>
      <c r="P2" s="13"/>
      <c r="Q2" s="13"/>
    </row>
    <row r="3" spans="1:17" x14ac:dyDescent="0.35">
      <c r="A3" s="17" t="s">
        <v>56</v>
      </c>
      <c r="B3" s="17"/>
      <c r="C3" s="17" t="s">
        <v>61</v>
      </c>
      <c r="D3" s="17"/>
      <c r="E3" s="17"/>
      <c r="F3" s="18"/>
      <c r="G3" s="17"/>
      <c r="H3" s="19"/>
      <c r="I3" s="20" t="s">
        <v>49</v>
      </c>
      <c r="J3" s="20"/>
      <c r="K3" s="17"/>
      <c r="L3" s="17"/>
      <c r="M3" s="19"/>
      <c r="N3" s="20" t="s">
        <v>52</v>
      </c>
      <c r="O3" s="20"/>
      <c r="P3" s="17"/>
      <c r="Q3" s="17"/>
    </row>
    <row r="4" spans="1:17" ht="26.5" x14ac:dyDescent="0.35">
      <c r="A4" s="33" t="s">
        <v>1</v>
      </c>
      <c r="B4" s="33" t="s">
        <v>2</v>
      </c>
      <c r="C4" s="33" t="s">
        <v>3</v>
      </c>
      <c r="D4" s="33" t="s">
        <v>4</v>
      </c>
      <c r="E4" s="33" t="s">
        <v>6</v>
      </c>
      <c r="F4" s="34" t="s">
        <v>7</v>
      </c>
      <c r="G4" s="33" t="s">
        <v>8</v>
      </c>
      <c r="H4" s="35"/>
      <c r="I4" s="33" t="s">
        <v>57</v>
      </c>
      <c r="J4" s="33" t="s">
        <v>58</v>
      </c>
      <c r="K4" s="33" t="s">
        <v>59</v>
      </c>
      <c r="L4" s="33" t="s">
        <v>60</v>
      </c>
      <c r="M4" s="35"/>
      <c r="N4" s="33" t="s">
        <v>57</v>
      </c>
      <c r="O4" s="33" t="s">
        <v>58</v>
      </c>
      <c r="P4" s="33" t="s">
        <v>59</v>
      </c>
      <c r="Q4" s="33" t="s">
        <v>5</v>
      </c>
    </row>
    <row r="5" spans="1:17" s="48" customFormat="1" x14ac:dyDescent="0.35">
      <c r="A5" s="46" t="s">
        <v>53</v>
      </c>
      <c r="B5" s="46"/>
      <c r="C5" s="46"/>
      <c r="D5" s="46"/>
      <c r="E5" s="46"/>
      <c r="F5" s="4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x14ac:dyDescent="0.35">
      <c r="A6" s="21" t="s">
        <v>9</v>
      </c>
      <c r="B6" s="21" t="s">
        <v>10</v>
      </c>
      <c r="C6" s="21" t="s">
        <v>11</v>
      </c>
      <c r="D6" s="22">
        <v>4500000</v>
      </c>
      <c r="E6" s="21" t="s">
        <v>12</v>
      </c>
      <c r="F6" s="22">
        <f ca="1">ROUNDDOWN(D6*IF(DATEDIF(E6,TODAY(),"m")&lt;12,0,IF(DATEDIF(E6,TODAY(),"m")&gt;=48,1,0.25+(DATEDIF(E6,TODAY(),"m")-12)*(0.75/36))),0)</f>
        <v>2437500</v>
      </c>
      <c r="G6" s="21" t="s">
        <v>13</v>
      </c>
      <c r="H6" s="23"/>
      <c r="I6" s="22">
        <f>D6</f>
        <v>4500000</v>
      </c>
      <c r="J6" s="22"/>
      <c r="K6" s="24">
        <f>I6/SUM($I$17:$I$18)</f>
        <v>0.47368421052631576</v>
      </c>
      <c r="L6" s="25">
        <f>D6/SUM($I$21:$J$21)</f>
        <v>0.45</v>
      </c>
      <c r="M6" s="23"/>
      <c r="N6" s="22">
        <f>I6</f>
        <v>4500000</v>
      </c>
      <c r="O6" s="22"/>
      <c r="P6" s="24">
        <f>N6/SUM($N$17:$N$18)</f>
        <v>0.40909090909090912</v>
      </c>
      <c r="Q6" s="25">
        <f>N6/SUM($N$21:$O$21)</f>
        <v>0.39130434782608697</v>
      </c>
    </row>
    <row r="7" spans="1:17" x14ac:dyDescent="0.35">
      <c r="A7" s="57" t="s">
        <v>14</v>
      </c>
      <c r="B7" s="57" t="s">
        <v>15</v>
      </c>
      <c r="C7" s="57" t="s">
        <v>11</v>
      </c>
      <c r="D7" s="53">
        <v>3000000</v>
      </c>
      <c r="E7" s="57" t="s">
        <v>12</v>
      </c>
      <c r="F7" s="53">
        <f ca="1">ROUNDDOWN(D7*IF(DATEDIF(E7,TODAY(),"m")&lt;12,0,IF(DATEDIF(E7,TODAY(),"m")&gt;=48,1,0.25+(DATEDIF(E7,TODAY(),"m")-12)*(0.75/36))),0)</f>
        <v>1625000</v>
      </c>
      <c r="G7" s="57" t="s">
        <v>13</v>
      </c>
      <c r="H7" s="57"/>
      <c r="I7" s="53">
        <f>D7</f>
        <v>3000000</v>
      </c>
      <c r="J7" s="53"/>
      <c r="K7" s="24">
        <f t="shared" ref="K7:K8" si="0">I7/SUM($I$17:$I$18)</f>
        <v>0.31578947368421051</v>
      </c>
      <c r="L7" s="54">
        <f>D7/SUM($I$21:$J$21)</f>
        <v>0.3</v>
      </c>
      <c r="M7" s="57"/>
      <c r="N7" s="53">
        <f t="shared" ref="N7:N8" si="1">I7</f>
        <v>3000000</v>
      </c>
      <c r="O7" s="53"/>
      <c r="P7" s="24">
        <f>N7/SUM($N$17:$N$18)</f>
        <v>0.27272727272727271</v>
      </c>
      <c r="Q7" s="54">
        <f>N7/SUM($N$21:$O$21)</f>
        <v>0.2608695652173913</v>
      </c>
    </row>
    <row r="8" spans="1:17" x14ac:dyDescent="0.35">
      <c r="A8" s="21" t="s">
        <v>16</v>
      </c>
      <c r="B8" s="21" t="s">
        <v>17</v>
      </c>
      <c r="C8" s="21" t="s">
        <v>11</v>
      </c>
      <c r="D8" s="22">
        <v>2000000</v>
      </c>
      <c r="E8" s="21" t="s">
        <v>12</v>
      </c>
      <c r="F8" s="22">
        <f ca="1">ROUNDDOWN(D8*IF(DATEDIF(E8,TODAY(),"m")&lt;12,0,IF(DATEDIF(E8,TODAY(),"m")&gt;=48,1,0.25+(DATEDIF(E8,TODAY(),"m")-12)*(0.75/36))),0)</f>
        <v>1083333</v>
      </c>
      <c r="G8" s="21" t="s">
        <v>13</v>
      </c>
      <c r="H8" s="23"/>
      <c r="I8" s="22">
        <f>D8</f>
        <v>2000000</v>
      </c>
      <c r="J8" s="22"/>
      <c r="K8" s="24">
        <f t="shared" si="0"/>
        <v>0.21052631578947367</v>
      </c>
      <c r="L8" s="25">
        <f>D8/SUM($I$21:$J$21)</f>
        <v>0.2</v>
      </c>
      <c r="M8" s="23"/>
      <c r="N8" s="22">
        <f t="shared" si="1"/>
        <v>2000000</v>
      </c>
      <c r="O8" s="22"/>
      <c r="P8" s="24">
        <f>N8/SUM($N$17:$N$18)</f>
        <v>0.18181818181818182</v>
      </c>
      <c r="Q8" s="25">
        <f>N8/SUM($N$21:$O$21)</f>
        <v>0.17391304347826086</v>
      </c>
    </row>
    <row r="9" spans="1:17" x14ac:dyDescent="0.35">
      <c r="A9" s="21" t="s">
        <v>55</v>
      </c>
      <c r="B9" s="21" t="s">
        <v>17</v>
      </c>
      <c r="C9" s="21" t="s">
        <v>11</v>
      </c>
      <c r="D9" s="36"/>
      <c r="E9" s="37"/>
      <c r="F9" s="38"/>
      <c r="G9" s="37"/>
      <c r="H9" s="39"/>
      <c r="I9" s="36"/>
      <c r="J9" s="36"/>
      <c r="K9" s="36"/>
      <c r="L9" s="37"/>
      <c r="M9" s="39"/>
      <c r="N9" s="22">
        <v>1500000</v>
      </c>
      <c r="O9" s="22"/>
      <c r="P9" s="24">
        <f>N9/SUM($N$17:$N$18)</f>
        <v>0.13636363636363635</v>
      </c>
      <c r="Q9" s="25">
        <f>N9/SUM($N$21:$O$21)</f>
        <v>0.13043478260869565</v>
      </c>
    </row>
    <row r="10" spans="1:17" x14ac:dyDescent="0.35">
      <c r="A10" s="37"/>
      <c r="B10" s="37"/>
      <c r="C10" s="37"/>
      <c r="D10" s="36"/>
      <c r="E10" s="37"/>
      <c r="F10" s="38"/>
      <c r="G10" s="37"/>
      <c r="H10" s="39"/>
      <c r="I10" s="36"/>
      <c r="J10" s="36"/>
      <c r="K10" s="36"/>
      <c r="L10" s="37"/>
      <c r="M10" s="39"/>
      <c r="N10" s="36"/>
      <c r="O10" s="36"/>
      <c r="P10" s="36"/>
      <c r="Q10" s="37"/>
    </row>
    <row r="11" spans="1:17" s="51" customFormat="1" x14ac:dyDescent="0.35">
      <c r="A11" s="49" t="s">
        <v>54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7" s="3" customFormat="1" x14ac:dyDescent="0.35">
      <c r="A12" s="26" t="s">
        <v>18</v>
      </c>
      <c r="B12" s="55" t="s">
        <v>19</v>
      </c>
      <c r="C12" s="26" t="s">
        <v>20</v>
      </c>
      <c r="D12" s="27"/>
      <c r="E12" s="26" t="s">
        <v>21</v>
      </c>
      <c r="F12" s="28">
        <v>37500</v>
      </c>
      <c r="G12" s="26" t="s">
        <v>22</v>
      </c>
      <c r="H12" s="26"/>
      <c r="I12" s="27"/>
      <c r="J12" s="27">
        <v>150000</v>
      </c>
      <c r="K12" s="27"/>
      <c r="L12" s="25">
        <f>J12/SUM($I$21:$J$21)</f>
        <v>1.4999999999999999E-2</v>
      </c>
      <c r="M12" s="26"/>
      <c r="N12" s="27"/>
      <c r="O12" s="27">
        <f>J12</f>
        <v>150000</v>
      </c>
      <c r="P12" s="27"/>
      <c r="Q12" s="25">
        <f>O12/SUM($N$21:$O$21)</f>
        <v>1.3043478260869565E-2</v>
      </c>
    </row>
    <row r="13" spans="1:17" x14ac:dyDescent="0.35">
      <c r="A13" s="57" t="s">
        <v>23</v>
      </c>
      <c r="B13" s="56" t="s">
        <v>24</v>
      </c>
      <c r="C13" s="57" t="s">
        <v>20</v>
      </c>
      <c r="D13" s="53"/>
      <c r="E13" s="57" t="s">
        <v>21</v>
      </c>
      <c r="F13" s="58">
        <v>25000</v>
      </c>
      <c r="G13" s="57" t="s">
        <v>22</v>
      </c>
      <c r="H13" s="57"/>
      <c r="I13" s="53"/>
      <c r="J13" s="53">
        <v>100000</v>
      </c>
      <c r="K13" s="53"/>
      <c r="L13" s="54">
        <f>J13/SUM($I$21:$J$21)</f>
        <v>0.01</v>
      </c>
      <c r="M13" s="57"/>
      <c r="N13" s="53"/>
      <c r="O13" s="53">
        <f>J13</f>
        <v>100000</v>
      </c>
      <c r="P13" s="53"/>
      <c r="Q13" s="54">
        <f>O13/SUM($N$21:$O$21)</f>
        <v>8.6956521739130436E-3</v>
      </c>
    </row>
    <row r="14" spans="1:17" x14ac:dyDescent="0.35">
      <c r="A14" s="26" t="s">
        <v>66</v>
      </c>
      <c r="B14" s="56" t="s">
        <v>67</v>
      </c>
      <c r="C14" s="52"/>
      <c r="D14" s="53"/>
      <c r="E14" s="37"/>
      <c r="F14" s="38"/>
      <c r="G14" s="37"/>
      <c r="H14" s="37"/>
      <c r="I14" s="53"/>
      <c r="J14" s="53">
        <f>500000-SUM(J12:J13)</f>
        <v>250000</v>
      </c>
      <c r="K14" s="53"/>
      <c r="L14" s="54">
        <f>J14/SUM($I$21:$J$21)</f>
        <v>2.5000000000000001E-2</v>
      </c>
      <c r="M14" s="37"/>
      <c r="N14" s="53"/>
      <c r="O14" s="53">
        <f>500000-SUM(J12:J13)</f>
        <v>250000</v>
      </c>
      <c r="P14" s="53"/>
      <c r="Q14" s="54">
        <f>O14/SUM($N$21:$O$21)</f>
        <v>2.1739130434782608E-2</v>
      </c>
    </row>
    <row r="15" spans="1:17" x14ac:dyDescent="0.35">
      <c r="A15" s="37"/>
      <c r="B15" s="37"/>
      <c r="C15" s="37"/>
      <c r="D15" s="36"/>
      <c r="E15" s="37"/>
      <c r="F15" s="38"/>
      <c r="G15" s="37"/>
      <c r="H15" s="39"/>
      <c r="I15" s="36"/>
      <c r="J15" s="36"/>
      <c r="K15" s="36"/>
      <c r="L15" s="37"/>
      <c r="M15" s="39"/>
      <c r="N15" s="36"/>
      <c r="O15" s="36"/>
      <c r="P15" s="36"/>
      <c r="Q15" s="37"/>
    </row>
    <row r="16" spans="1:17" x14ac:dyDescent="0.35">
      <c r="A16" s="29" t="s">
        <v>50</v>
      </c>
      <c r="B16" s="29"/>
      <c r="C16" s="29"/>
      <c r="D16" s="29"/>
      <c r="E16" s="29"/>
      <c r="F16" s="30"/>
      <c r="G16" s="29"/>
      <c r="H16" s="31"/>
      <c r="I16" s="32"/>
      <c r="J16" s="32"/>
      <c r="K16" s="29"/>
      <c r="L16" s="29"/>
      <c r="M16" s="31"/>
      <c r="N16" s="32"/>
      <c r="O16" s="32"/>
      <c r="P16" s="29"/>
      <c r="Q16" s="29"/>
    </row>
    <row r="17" spans="1:17" s="66" customFormat="1" x14ac:dyDescent="0.35">
      <c r="A17" s="59" t="s">
        <v>25</v>
      </c>
      <c r="B17" s="59"/>
      <c r="C17" s="59"/>
      <c r="D17" s="60">
        <f>SUM(D6:D8)</f>
        <v>9500000</v>
      </c>
      <c r="E17" s="61"/>
      <c r="F17" s="62"/>
      <c r="G17" s="61"/>
      <c r="H17" s="61"/>
      <c r="I17" s="60">
        <f>SUM(I6:I8)</f>
        <v>9500000</v>
      </c>
      <c r="J17" s="60"/>
      <c r="K17" s="63">
        <f>SUM(K6:K8)</f>
        <v>1</v>
      </c>
      <c r="L17" s="64">
        <f>SUM(L6:L8)</f>
        <v>0.95</v>
      </c>
      <c r="M17" s="61"/>
      <c r="N17" s="60">
        <f>SUM(N6:N8)</f>
        <v>9500000</v>
      </c>
      <c r="O17" s="60"/>
      <c r="P17" s="65">
        <f>SUM(P6:P8)</f>
        <v>0.86363636363636376</v>
      </c>
      <c r="Q17" s="64">
        <f>SUM(Q6:Q8)</f>
        <v>0.82608695652173914</v>
      </c>
    </row>
    <row r="18" spans="1:17" s="66" customFormat="1" x14ac:dyDescent="0.35">
      <c r="A18" s="59" t="s">
        <v>51</v>
      </c>
      <c r="B18" s="59"/>
      <c r="C18" s="59"/>
      <c r="D18" s="60">
        <v>0</v>
      </c>
      <c r="E18" s="61"/>
      <c r="F18" s="62"/>
      <c r="G18" s="61"/>
      <c r="H18" s="61"/>
      <c r="I18" s="60">
        <f>I9</f>
        <v>0</v>
      </c>
      <c r="J18" s="60"/>
      <c r="K18" s="67"/>
      <c r="L18" s="64">
        <f>L9</f>
        <v>0</v>
      </c>
      <c r="M18" s="61"/>
      <c r="N18" s="60">
        <f>N9</f>
        <v>1500000</v>
      </c>
      <c r="O18" s="60"/>
      <c r="P18" s="65">
        <f>P9</f>
        <v>0.13636363636363635</v>
      </c>
      <c r="Q18" s="64">
        <f>Q9</f>
        <v>0.13043478260869565</v>
      </c>
    </row>
    <row r="19" spans="1:17" s="74" customFormat="1" x14ac:dyDescent="0.35">
      <c r="A19" s="68" t="s">
        <v>26</v>
      </c>
      <c r="B19" s="68"/>
      <c r="C19" s="68"/>
      <c r="D19" s="69">
        <v>0</v>
      </c>
      <c r="E19" s="70"/>
      <c r="F19" s="71"/>
      <c r="G19" s="70"/>
      <c r="H19" s="70"/>
      <c r="I19" s="72"/>
      <c r="J19" s="72">
        <f>SUM(J12:J13)</f>
        <v>250000</v>
      </c>
      <c r="K19" s="69"/>
      <c r="L19" s="73">
        <f>SUM(L12:L13)</f>
        <v>2.5000000000000001E-2</v>
      </c>
      <c r="M19" s="70"/>
      <c r="N19" s="72"/>
      <c r="O19" s="72">
        <f>SUM(O12:O13)</f>
        <v>250000</v>
      </c>
      <c r="P19" s="69"/>
      <c r="Q19" s="73">
        <f>SUM(Q12:Q13)</f>
        <v>2.1739130434782608E-2</v>
      </c>
    </row>
    <row r="20" spans="1:17" s="74" customFormat="1" x14ac:dyDescent="0.35">
      <c r="A20" s="75" t="s">
        <v>27</v>
      </c>
      <c r="B20" s="75"/>
      <c r="C20" s="75"/>
      <c r="D20" s="76">
        <f>D14</f>
        <v>0</v>
      </c>
      <c r="E20" s="77"/>
      <c r="F20" s="78"/>
      <c r="G20" s="77"/>
      <c r="H20" s="77"/>
      <c r="I20" s="79"/>
      <c r="J20" s="79">
        <f>J14</f>
        <v>250000</v>
      </c>
      <c r="K20" s="76"/>
      <c r="L20" s="80">
        <f>L14</f>
        <v>2.5000000000000001E-2</v>
      </c>
      <c r="M20" s="77"/>
      <c r="N20" s="79"/>
      <c r="O20" s="79">
        <f>O14</f>
        <v>250000</v>
      </c>
      <c r="P20" s="76"/>
      <c r="Q20" s="80">
        <f>Q14</f>
        <v>2.1739130434782608E-2</v>
      </c>
    </row>
    <row r="21" spans="1:17" x14ac:dyDescent="0.35">
      <c r="A21" s="29" t="s">
        <v>28</v>
      </c>
      <c r="B21" s="29"/>
      <c r="C21" s="29"/>
      <c r="D21" s="40">
        <f>SUM(D17:D20)</f>
        <v>9500000</v>
      </c>
      <c r="E21" s="41"/>
      <c r="F21" s="42"/>
      <c r="G21" s="41"/>
      <c r="H21" s="43"/>
      <c r="I21" s="44">
        <f>SUM(I17:I20)</f>
        <v>9500000</v>
      </c>
      <c r="J21" s="44">
        <f>SUM(J17:J20)</f>
        <v>500000</v>
      </c>
      <c r="K21" s="45">
        <f>SUM(K17:K20)</f>
        <v>1</v>
      </c>
      <c r="L21" s="45">
        <f>SUM(L17:L20)</f>
        <v>1</v>
      </c>
      <c r="M21" s="43"/>
      <c r="N21" s="44">
        <f>SUM(N17:N20)</f>
        <v>11000000</v>
      </c>
      <c r="O21" s="44">
        <f>SUM(O17:O20)</f>
        <v>500000</v>
      </c>
      <c r="P21" s="45">
        <f>SUM(P17:P20)</f>
        <v>1</v>
      </c>
      <c r="Q21" s="45">
        <f>SUM(Q17:Q20)</f>
        <v>1</v>
      </c>
    </row>
  </sheetData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showGridLines="0" zoomScaleNormal="100" workbookViewId="0"/>
  </sheetViews>
  <sheetFormatPr defaultColWidth="8.6328125" defaultRowHeight="14.5" x14ac:dyDescent="0.35"/>
  <cols>
    <col min="1" max="1" width="20" customWidth="1"/>
    <col min="2" max="2" width="70" customWidth="1"/>
  </cols>
  <sheetData>
    <row r="1" spans="1:2" ht="25.5" customHeight="1" x14ac:dyDescent="0.35">
      <c r="A1" s="81" t="s">
        <v>29</v>
      </c>
      <c r="B1" s="81"/>
    </row>
    <row r="3" spans="1:2" ht="36" customHeight="1" x14ac:dyDescent="0.35">
      <c r="A3" s="1" t="s">
        <v>30</v>
      </c>
      <c r="B3" s="2" t="s">
        <v>31</v>
      </c>
    </row>
    <row r="4" spans="1:2" ht="36" customHeight="1" x14ac:dyDescent="0.35">
      <c r="A4" s="1" t="s">
        <v>32</v>
      </c>
      <c r="B4" s="2" t="s">
        <v>33</v>
      </c>
    </row>
    <row r="5" spans="1:2" ht="36" customHeight="1" x14ac:dyDescent="0.35">
      <c r="A5" s="1" t="s">
        <v>34</v>
      </c>
      <c r="B5" s="2" t="s">
        <v>35</v>
      </c>
    </row>
    <row r="6" spans="1:2" ht="36" customHeight="1" x14ac:dyDescent="0.35">
      <c r="A6" s="1" t="s">
        <v>36</v>
      </c>
      <c r="B6" s="2" t="s">
        <v>37</v>
      </c>
    </row>
    <row r="7" spans="1:2" ht="36" customHeight="1" x14ac:dyDescent="0.35">
      <c r="A7" s="1" t="s">
        <v>38</v>
      </c>
      <c r="B7" s="2" t="s">
        <v>39</v>
      </c>
    </row>
    <row r="8" spans="1:2" ht="36" customHeight="1" x14ac:dyDescent="0.35">
      <c r="A8" s="1" t="s">
        <v>40</v>
      </c>
      <c r="B8" s="2" t="s">
        <v>41</v>
      </c>
    </row>
    <row r="9" spans="1:2" ht="36" customHeight="1" x14ac:dyDescent="0.35">
      <c r="A9" s="1" t="s">
        <v>42</v>
      </c>
      <c r="B9" s="2" t="s">
        <v>43</v>
      </c>
    </row>
    <row r="10" spans="1:2" ht="36" customHeight="1" x14ac:dyDescent="0.35">
      <c r="A10" s="1" t="s">
        <v>44</v>
      </c>
      <c r="B10" s="2" t="s">
        <v>45</v>
      </c>
    </row>
    <row r="11" spans="1:2" ht="36" customHeight="1" x14ac:dyDescent="0.35">
      <c r="A11" s="1" t="s">
        <v>46</v>
      </c>
      <c r="B11" s="2" t="s">
        <v>47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Table</vt:lpstr>
      <vt:lpstr>Notes &amp;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Debra Hall</cp:lastModifiedBy>
  <cp:revision>0</cp:revision>
  <dcterms:created xsi:type="dcterms:W3CDTF">2026-03-18T03:07:36Z</dcterms:created>
  <dcterms:modified xsi:type="dcterms:W3CDTF">2026-03-28T06:30:04Z</dcterms:modified>
  <dc:language>en-US</dc:language>
</cp:coreProperties>
</file>